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unsal\Desktop\"/>
    </mc:Choice>
  </mc:AlternateContent>
  <bookViews>
    <workbookView xWindow="0" yWindow="0" windowWidth="28800" windowHeight="12315"/>
  </bookViews>
  <sheets>
    <sheet name="Teşvik hesaplama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K15" i="3" l="1"/>
  <c r="J15" i="3"/>
  <c r="K14" i="3"/>
  <c r="J14" i="3"/>
  <c r="J13" i="3"/>
  <c r="K12" i="3"/>
  <c r="J12" i="3"/>
  <c r="K11" i="3"/>
  <c r="J11" i="3"/>
  <c r="K10" i="3"/>
  <c r="J10" i="3"/>
  <c r="K9" i="3"/>
  <c r="K8" i="3"/>
  <c r="J8" i="3"/>
  <c r="K7" i="3"/>
  <c r="J7" i="3"/>
  <c r="K6" i="3"/>
  <c r="J6" i="3"/>
  <c r="K5" i="3"/>
  <c r="J5" i="3"/>
  <c r="K4" i="3"/>
  <c r="J4" i="3"/>
  <c r="E15" i="3" l="1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L15" i="3" l="1"/>
  <c r="L14" i="3"/>
  <c r="L13" i="3"/>
  <c r="L10" i="3"/>
  <c r="L6" i="3"/>
  <c r="H16" i="3"/>
  <c r="L4" i="3" l="1"/>
  <c r="L5" i="3"/>
  <c r="L7" i="3"/>
  <c r="L12" i="3"/>
  <c r="L8" i="3"/>
  <c r="L11" i="3"/>
  <c r="C24" i="3" l="1"/>
  <c r="G16" i="3" l="1"/>
  <c r="I16" i="3" s="1"/>
  <c r="G14" i="3"/>
  <c r="G12" i="3"/>
  <c r="G10" i="3"/>
  <c r="G8" i="3"/>
  <c r="G6" i="3"/>
  <c r="G4" i="3"/>
  <c r="J9" i="3"/>
  <c r="L9" i="3" s="1"/>
  <c r="H15" i="3"/>
  <c r="H13" i="3"/>
  <c r="H11" i="3"/>
  <c r="H9" i="3"/>
  <c r="H7" i="3"/>
  <c r="H5" i="3"/>
  <c r="G15" i="3"/>
  <c r="G13" i="3"/>
  <c r="G11" i="3"/>
  <c r="G9" i="3"/>
  <c r="G7" i="3"/>
  <c r="G5" i="3"/>
  <c r="H14" i="3"/>
  <c r="H12" i="3"/>
  <c r="H10" i="3"/>
  <c r="H8" i="3"/>
  <c r="H6" i="3"/>
  <c r="H4" i="3"/>
  <c r="I5" i="3" l="1"/>
  <c r="I13" i="3"/>
  <c r="I10" i="3"/>
  <c r="I4" i="3"/>
  <c r="I12" i="3"/>
  <c r="I11" i="3"/>
  <c r="I7" i="3"/>
  <c r="I15" i="3"/>
  <c r="I9" i="3"/>
  <c r="I6" i="3"/>
  <c r="I14" i="3"/>
  <c r="I8" i="3"/>
  <c r="F4" i="3" l="1"/>
  <c r="F5" i="3"/>
  <c r="F13" i="3" l="1"/>
  <c r="F11" i="3"/>
  <c r="F15" i="3"/>
  <c r="F7" i="3"/>
  <c r="F6" i="3"/>
  <c r="F14" i="3"/>
  <c r="F10" i="3"/>
  <c r="F9" i="3"/>
  <c r="F12" i="3"/>
  <c r="F8" i="3"/>
</calcChain>
</file>

<file path=xl/sharedStrings.xml><?xml version="1.0" encoding="utf-8"?>
<sst xmlns="http://schemas.openxmlformats.org/spreadsheetml/2006/main" count="43" uniqueCount="32">
  <si>
    <t>No</t>
  </si>
  <si>
    <t>5510 (81 inci Madde/i)Yurtdışına götürülen sigortalılara 5 puan</t>
  </si>
  <si>
    <t>(6. Bölge)</t>
  </si>
  <si>
    <t>(1.2.3.4.5. Bölgeler)</t>
  </si>
  <si>
    <t>5510 (81 inci Madde/2)Bölgesel istihdam ilave altı puan teşviki</t>
  </si>
  <si>
    <t>5510 (Ek 2 nci Madde)Bölgesel yatırımlarda devlet yardımları hakkında uygulanan teşvik)</t>
  </si>
  <si>
    <t>5746 (3 üncü Madde /3) Araştırma, geliştirme ve tasarım teşviği)</t>
  </si>
  <si>
    <t>4447 (Geçici 10 uncu Madde) Genç kadın ve mesleki belge sahibi istihdamı teşviki</t>
  </si>
  <si>
    <t>5510 (81 inci Madde/ı) 5 Puan indirimi</t>
  </si>
  <si>
    <t>Yatırım belgesi teşviki</t>
  </si>
  <si>
    <t>5225 (5 inci Madde) Kültür ve turizm yatırım/girişim belgesi teşviki</t>
  </si>
  <si>
    <t>4447 (Geçici 17 nci Madde) 2017 Yılı İşveren desteği</t>
  </si>
  <si>
    <t>Notlar:</t>
  </si>
  <si>
    <t>Girişim belgesi teşviki</t>
  </si>
  <si>
    <t>TEŞVİK TÜRÜ</t>
  </si>
  <si>
    <t>TEŞVİKSİZ ÖDENECEK TUTAR (TL)</t>
  </si>
  <si>
    <t>TEŞVİK TUTARI (TL)</t>
  </si>
  <si>
    <t>TEŞVİK SONRASI ÖDENECEK TUTAR (TL)</t>
  </si>
  <si>
    <t>2017 yılı brüt asgari ücret</t>
  </si>
  <si>
    <t>2017 yılı sigorta primine esas aylık kazanç üst sınırı</t>
  </si>
  <si>
    <t>2018 yılı brüt asgari ücret</t>
  </si>
  <si>
    <t>2018 yılı sigorta primine esas aylık kazanç üst sınırı</t>
  </si>
  <si>
    <t>2016 yılı brüt asgari ücret</t>
  </si>
  <si>
    <t>2016 yılı sigorta primine esas aylık kazanç üst sınırı</t>
  </si>
  <si>
    <t>-</t>
  </si>
  <si>
    <t xml:space="preserve">Yıl Bazında Sigortalıya Ödenecek Brüt Ücreti Giriniz (TL) </t>
  </si>
  <si>
    <t>Yıllar</t>
  </si>
  <si>
    <t>4857 (30 uncu Madde) Engelli istihdamı teşviki</t>
  </si>
  <si>
    <t>4447 (50  nci Madde)İşsizlik ödeneği alanların istihdamı teşviki</t>
  </si>
  <si>
    <t>4447 (Geçici 15 inci Madde) İşbaşı eğitim teşviki</t>
  </si>
  <si>
    <t xml:space="preserve"> </t>
  </si>
  <si>
    <t>1- Sigortalıya ödenecek brüt ücret tutarı 30 gün üzerinden girilmelidir.
2-Listelenen teşviklerden yararlanabilmek için teşvik özelinde gerekli tüm şartların yerine getirilmesi gerekmektedir. Teşviklerin kapsamı, yararlanabilme şartları, süresi ve diğer bilgiler için ilgi mevzuat incelenmelidir. 
3-Brüt asgari ücret 2016 yılı için; 1.647 TL, 2017 yılı için 1.777,5 TL ve 2018 yılı için 2.029,5 TL olarak hesaplamalara dahil edilmiştir.
4-Sigorta primine esas aylık kazanç üst sınırı, 5510 Sayılı Kanunun 82. maddesi uyarınca 30 gün üzerinden 2016 yılı için; 1.0705,5 TL, 2017 yılı için 13.331,25 TL ve 2018 yılı için 15.221,40 TL olarak hesaplamalara dahil edilmiştir.
5- Teşviksiz ödenecek tutar hesaplamasına; İşveren payı+işçi payı+işsizlik sigortası dahil edilmiştir.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</si>
</sst>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 applyFont="1" applyProtection="1">
      <protection hidden="1"/>
    </xf>
    <xf numFmtId="4" fontId="4" fillId="10" borderId="17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18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7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8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17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1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18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19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20" xfId="0" applyNumberFormat="1" applyFont="1" applyFill="1" applyBorder="1" applyAlignment="1" applyProtection="1">
      <alignment horizontal="center" vertical="center" wrapText="1"/>
      <protection hidden="1"/>
    </xf>
    <xf numFmtId="4" fontId="4" fillId="10" borderId="9" xfId="0" applyNumberFormat="1" applyFont="1" applyFill="1" applyBorder="1" applyAlignment="1" applyProtection="1">
      <alignment horizontal="center" vertical="top" wrapText="1"/>
      <protection hidden="1"/>
    </xf>
    <xf numFmtId="4" fontId="4" fillId="8" borderId="19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20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9" xfId="0" applyNumberFormat="1" applyFont="1" applyFill="1" applyBorder="1" applyAlignment="1" applyProtection="1">
      <alignment horizontal="center" vertical="top" wrapText="1"/>
      <protection hidden="1"/>
    </xf>
    <xf numFmtId="4" fontId="4" fillId="11" borderId="19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20" xfId="0" applyNumberFormat="1" applyFont="1" applyFill="1" applyBorder="1" applyAlignment="1" applyProtection="1">
      <alignment horizontal="center" vertical="center" wrapText="1"/>
      <protection hidden="1"/>
    </xf>
    <xf numFmtId="4" fontId="4" fillId="11" borderId="9" xfId="0" applyNumberFormat="1" applyFont="1" applyFill="1" applyBorder="1" applyAlignment="1" applyProtection="1">
      <alignment horizontal="center" vertical="top" wrapText="1"/>
      <protection hidden="1"/>
    </xf>
    <xf numFmtId="0" fontId="1" fillId="5" borderId="11" xfId="0" applyFont="1" applyFill="1" applyBorder="1" applyAlignment="1" applyProtection="1">
      <alignment horizontal="center" vertical="center"/>
      <protection hidden="1"/>
    </xf>
    <xf numFmtId="2" fontId="5" fillId="6" borderId="21" xfId="0" applyNumberFormat="1" applyFont="1" applyFill="1" applyBorder="1" applyAlignment="1" applyProtection="1">
      <alignment horizontal="center" vertical="top" wrapText="1"/>
      <protection hidden="1"/>
    </xf>
    <xf numFmtId="2" fontId="5" fillId="6" borderId="22" xfId="0" applyNumberFormat="1" applyFont="1" applyFill="1" applyBorder="1" applyAlignment="1" applyProtection="1">
      <alignment horizontal="center" vertical="top" wrapText="1"/>
      <protection hidden="1"/>
    </xf>
    <xf numFmtId="2" fontId="5" fillId="6" borderId="23" xfId="0" applyNumberFormat="1" applyFont="1" applyFill="1" applyBorder="1" applyAlignment="1" applyProtection="1">
      <alignment horizontal="center" vertical="top" wrapText="1"/>
      <protection hidden="1"/>
    </xf>
    <xf numFmtId="2" fontId="5" fillId="9" borderId="21" xfId="0" applyNumberFormat="1" applyFont="1" applyFill="1" applyBorder="1" applyAlignment="1" applyProtection="1">
      <alignment horizontal="center" vertical="top" wrapText="1"/>
      <protection hidden="1"/>
    </xf>
    <xf numFmtId="2" fontId="5" fillId="9" borderId="22" xfId="0" applyNumberFormat="1" applyFont="1" applyFill="1" applyBorder="1" applyAlignment="1" applyProtection="1">
      <alignment horizontal="center" vertical="top" wrapText="1"/>
      <protection hidden="1"/>
    </xf>
    <xf numFmtId="2" fontId="5" fillId="9" borderId="23" xfId="0" applyNumberFormat="1" applyFont="1" applyFill="1" applyBorder="1" applyAlignment="1" applyProtection="1">
      <alignment horizontal="center" vertical="top" wrapText="1"/>
      <protection hidden="1"/>
    </xf>
    <xf numFmtId="2" fontId="5" fillId="7" borderId="21" xfId="0" applyNumberFormat="1" applyFont="1" applyFill="1" applyBorder="1" applyAlignment="1" applyProtection="1">
      <alignment horizontal="center" vertical="top" wrapText="1"/>
      <protection hidden="1"/>
    </xf>
    <xf numFmtId="2" fontId="5" fillId="7" borderId="22" xfId="0" applyNumberFormat="1" applyFont="1" applyFill="1" applyBorder="1" applyAlignment="1" applyProtection="1">
      <alignment horizontal="center" vertical="top" wrapText="1"/>
      <protection hidden="1"/>
    </xf>
    <xf numFmtId="2" fontId="5" fillId="7" borderId="23" xfId="0" applyNumberFormat="1" applyFont="1" applyFill="1" applyBorder="1" applyAlignment="1" applyProtection="1">
      <alignment horizontal="center" vertical="top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2" fontId="1" fillId="3" borderId="10" xfId="0" applyNumberFormat="1" applyFont="1" applyFill="1" applyBorder="1" applyAlignment="1" applyProtection="1">
      <alignment vertical="distributed" wrapText="1"/>
      <protection hidden="1"/>
    </xf>
    <xf numFmtId="2" fontId="1" fillId="3" borderId="4" xfId="0" applyNumberFormat="1" applyFont="1" applyFill="1" applyBorder="1" applyAlignment="1" applyProtection="1">
      <alignment vertical="distributed" wrapText="1"/>
      <protection hidden="1"/>
    </xf>
    <xf numFmtId="2" fontId="1" fillId="3" borderId="2" xfId="0" applyNumberFormat="1" applyFont="1" applyFill="1" applyBorder="1" applyAlignment="1" applyProtection="1">
      <alignment vertical="distributed" wrapText="1"/>
      <protection hidden="1"/>
    </xf>
    <xf numFmtId="0" fontId="0" fillId="0" borderId="0" xfId="0" applyFont="1" applyProtection="1">
      <protection hidden="1"/>
    </xf>
    <xf numFmtId="1" fontId="3" fillId="7" borderId="10" xfId="0" applyNumberFormat="1" applyFont="1" applyFill="1" applyBorder="1" applyAlignment="1" applyProtection="1">
      <alignment horizontal="center"/>
      <protection hidden="1"/>
    </xf>
    <xf numFmtId="0" fontId="6" fillId="7" borderId="11" xfId="0" applyFont="1" applyFill="1" applyBorder="1" applyAlignment="1" applyProtection="1">
      <protection hidden="1"/>
    </xf>
    <xf numFmtId="0" fontId="6" fillId="7" borderId="8" xfId="0" applyFont="1" applyFill="1" applyBorder="1" applyAlignment="1" applyProtection="1">
      <protection hidden="1"/>
    </xf>
    <xf numFmtId="4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 applyProtection="1">
      <alignment vertical="distributed" wrapText="1"/>
      <protection hidden="1"/>
    </xf>
    <xf numFmtId="2" fontId="1" fillId="3" borderId="5" xfId="0" applyNumberFormat="1" applyFont="1" applyFill="1" applyBorder="1" applyAlignment="1" applyProtection="1">
      <alignment vertical="distributed" wrapText="1"/>
      <protection hidden="1"/>
    </xf>
    <xf numFmtId="1" fontId="3" fillId="6" borderId="10" xfId="0" applyNumberFormat="1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protection hidden="1"/>
    </xf>
    <xf numFmtId="0" fontId="6" fillId="6" borderId="8" xfId="0" applyFont="1" applyFill="1" applyBorder="1" applyAlignment="1" applyProtection="1">
      <protection hidden="1"/>
    </xf>
    <xf numFmtId="1" fontId="3" fillId="9" borderId="10" xfId="0" applyNumberFormat="1" applyFont="1" applyFill="1" applyBorder="1" applyAlignment="1" applyProtection="1">
      <alignment horizontal="center"/>
      <protection hidden="1"/>
    </xf>
    <xf numFmtId="0" fontId="6" fillId="9" borderId="11" xfId="0" applyFont="1" applyFill="1" applyBorder="1" applyAlignment="1" applyProtection="1">
      <protection hidden="1"/>
    </xf>
    <xf numFmtId="0" fontId="6" fillId="9" borderId="8" xfId="0" applyFont="1" applyFill="1" applyBorder="1" applyAlignment="1" applyProtection="1">
      <protection hidden="1"/>
    </xf>
    <xf numFmtId="2" fontId="3" fillId="3" borderId="13" xfId="0" applyNumberFormat="1" applyFont="1" applyFill="1" applyBorder="1" applyAlignment="1" applyProtection="1">
      <alignment horizontal="center" vertical="center"/>
      <protection hidden="1"/>
    </xf>
    <xf numFmtId="2" fontId="3" fillId="3" borderId="15" xfId="0" applyNumberFormat="1" applyFont="1" applyFill="1" applyBorder="1" applyAlignment="1" applyProtection="1">
      <alignment horizontal="center" vertical="center"/>
      <protection hidden="1"/>
    </xf>
    <xf numFmtId="2" fontId="3" fillId="3" borderId="14" xfId="0" applyNumberFormat="1" applyFont="1" applyFill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left"/>
      <protection hidden="1"/>
    </xf>
    <xf numFmtId="0" fontId="1" fillId="4" borderId="11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2" fillId="4" borderId="13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1" fillId="5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/>
      <protection hidden="1"/>
    </xf>
    <xf numFmtId="0" fontId="1" fillId="5" borderId="7" xfId="0" applyFont="1" applyFill="1" applyBorder="1" applyAlignment="1" applyProtection="1">
      <alignment horizontal="center" vertical="center"/>
      <protection hidden="1"/>
    </xf>
    <xf numFmtId="2" fontId="1" fillId="3" borderId="3" xfId="0" applyNumberFormat="1" applyFont="1" applyFill="1" applyBorder="1" applyAlignment="1" applyProtection="1">
      <alignment vertical="distributed" wrapText="1"/>
      <protection hidden="1"/>
    </xf>
    <xf numFmtId="2" fontId="1" fillId="3" borderId="7" xfId="0" applyNumberFormat="1" applyFont="1" applyFill="1" applyBorder="1" applyAlignment="1" applyProtection="1">
      <alignment vertical="distributed" wrapText="1"/>
      <protection hidden="1"/>
    </xf>
    <xf numFmtId="2" fontId="3" fillId="2" borderId="13" xfId="0" applyNumberFormat="1" applyFont="1" applyFill="1" applyBorder="1" applyAlignment="1" applyProtection="1">
      <alignment horizontal="left" vertical="top"/>
      <protection hidden="1"/>
    </xf>
    <xf numFmtId="2" fontId="3" fillId="2" borderId="15" xfId="0" applyNumberFormat="1" applyFont="1" applyFill="1" applyBorder="1" applyAlignment="1" applyProtection="1">
      <alignment horizontal="left" vertical="top"/>
      <protection hidden="1"/>
    </xf>
    <xf numFmtId="2" fontId="3" fillId="2" borderId="14" xfId="0" applyNumberFormat="1" applyFont="1" applyFill="1" applyBorder="1" applyAlignment="1" applyProtection="1">
      <alignment horizontal="left" vertical="top"/>
      <protection hidden="1"/>
    </xf>
    <xf numFmtId="0" fontId="1" fillId="5" borderId="16" xfId="0" applyFont="1" applyFill="1" applyBorder="1" applyAlignment="1" applyProtection="1">
      <alignment horizontal="center" vertical="center"/>
      <protection hidden="1"/>
    </xf>
    <xf numFmtId="2" fontId="1" fillId="3" borderId="12" xfId="0" applyNumberFormat="1" applyFont="1" applyFill="1" applyBorder="1" applyAlignment="1" applyProtection="1">
      <alignment vertical="distributed" wrapText="1"/>
      <protection hidden="1"/>
    </xf>
    <xf numFmtId="2" fontId="1" fillId="3" borderId="0" xfId="0" applyNumberFormat="1" applyFont="1" applyFill="1" applyBorder="1" applyAlignment="1" applyProtection="1">
      <alignment vertical="distributed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C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1</xdr:row>
      <xdr:rowOff>28575</xdr:rowOff>
    </xdr:from>
    <xdr:to>
      <xdr:col>2</xdr:col>
      <xdr:colOff>1352550</xdr:colOff>
      <xdr:row>1</xdr:row>
      <xdr:rowOff>161925</xdr:rowOff>
    </xdr:to>
    <xdr:sp macro="" textlink="">
      <xdr:nvSpPr>
        <xdr:cNvPr id="2" name="Sağ Ok 1"/>
        <xdr:cNvSpPr/>
      </xdr:nvSpPr>
      <xdr:spPr>
        <a:xfrm>
          <a:off x="3648075" y="238125"/>
          <a:ext cx="695325" cy="133350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7"/>
  <sheetViews>
    <sheetView tabSelected="1" workbookViewId="0">
      <selection activeCell="J29" sqref="J29"/>
    </sheetView>
  </sheetViews>
  <sheetFormatPr defaultRowHeight="15" x14ac:dyDescent="0.25"/>
  <cols>
    <col min="1" max="1" width="3.5703125" bestFit="1" customWidth="1"/>
    <col min="2" max="2" width="41.28515625" customWidth="1"/>
    <col min="3" max="3" width="20.85546875" bestFit="1" customWidth="1"/>
    <col min="4" max="4" width="10.7109375" bestFit="1" customWidth="1"/>
    <col min="5" max="5" width="7.5703125" bestFit="1" customWidth="1"/>
    <col min="6" max="6" width="15.5703125" bestFit="1" customWidth="1"/>
    <col min="7" max="7" width="10.7109375" bestFit="1" customWidth="1"/>
    <col min="8" max="8" width="7.5703125" bestFit="1" customWidth="1"/>
    <col min="9" max="9" width="15.5703125" bestFit="1" customWidth="1"/>
    <col min="10" max="10" width="10.7109375" bestFit="1" customWidth="1"/>
    <col min="11" max="11" width="8.140625" bestFit="1" customWidth="1"/>
    <col min="12" max="12" width="15.5703125" bestFit="1" customWidth="1"/>
  </cols>
  <sheetData>
    <row r="1" spans="1:12" ht="16.5" thickBot="1" x14ac:dyDescent="0.3">
      <c r="A1" s="49" t="s">
        <v>26</v>
      </c>
      <c r="B1" s="50"/>
      <c r="C1" s="51"/>
      <c r="D1" s="43">
        <v>2016</v>
      </c>
      <c r="E1" s="44"/>
      <c r="F1" s="45"/>
      <c r="G1" s="46">
        <v>2017</v>
      </c>
      <c r="H1" s="47"/>
      <c r="I1" s="48"/>
      <c r="J1" s="35">
        <v>2018</v>
      </c>
      <c r="K1" s="36"/>
      <c r="L1" s="37"/>
    </row>
    <row r="2" spans="1:12" ht="16.5" thickBot="1" x14ac:dyDescent="0.3">
      <c r="A2" s="66" t="s">
        <v>25</v>
      </c>
      <c r="B2" s="67"/>
      <c r="C2" s="68"/>
      <c r="D2" s="38">
        <v>1647</v>
      </c>
      <c r="E2" s="39"/>
      <c r="F2" s="40"/>
      <c r="G2" s="38">
        <v>1777.5</v>
      </c>
      <c r="H2" s="39"/>
      <c r="I2" s="40"/>
      <c r="J2" s="38">
        <v>2029.5</v>
      </c>
      <c r="K2" s="39"/>
      <c r="L2" s="40"/>
    </row>
    <row r="3" spans="1:12" ht="39" thickBot="1" x14ac:dyDescent="0.3">
      <c r="A3" s="20" t="s">
        <v>0</v>
      </c>
      <c r="B3" s="60" t="s">
        <v>14</v>
      </c>
      <c r="C3" s="61"/>
      <c r="D3" s="21" t="s">
        <v>15</v>
      </c>
      <c r="E3" s="22" t="s">
        <v>16</v>
      </c>
      <c r="F3" s="23" t="s">
        <v>17</v>
      </c>
      <c r="G3" s="24" t="s">
        <v>15</v>
      </c>
      <c r="H3" s="25" t="s">
        <v>16</v>
      </c>
      <c r="I3" s="26" t="s">
        <v>17</v>
      </c>
      <c r="J3" s="27" t="s">
        <v>15</v>
      </c>
      <c r="K3" s="28" t="s">
        <v>16</v>
      </c>
      <c r="L3" s="29" t="s">
        <v>17</v>
      </c>
    </row>
    <row r="4" spans="1:12" ht="15.75" thickBot="1" x14ac:dyDescent="0.3">
      <c r="A4" s="30">
        <v>1</v>
      </c>
      <c r="B4" s="41" t="s">
        <v>8</v>
      </c>
      <c r="C4" s="42"/>
      <c r="D4" s="2">
        <f>IF(D2&gt;C21,C21*0.375,D2*0.375)</f>
        <v>617.625</v>
      </c>
      <c r="E4" s="3">
        <f>IF(D2&gt;C21,C21*0.05,D2*0.05)</f>
        <v>82.350000000000009</v>
      </c>
      <c r="F4" s="4">
        <f t="shared" ref="F4:F15" si="0">+D4-E4</f>
        <v>535.27499999999998</v>
      </c>
      <c r="G4" s="5">
        <f>IF(G2&gt;C24,C24*0.375,G2*0.375)</f>
        <v>666.5625</v>
      </c>
      <c r="H4" s="6">
        <f>IF(G2&gt;C24,C24*0.05,G2*0.05)</f>
        <v>88.875</v>
      </c>
      <c r="I4" s="7">
        <f t="shared" ref="I4:I15" si="1">+G4-H4</f>
        <v>577.6875</v>
      </c>
      <c r="J4" s="8">
        <f>IF(J2&gt;C27,C27*0.375,J2*0.375)</f>
        <v>761.0625</v>
      </c>
      <c r="K4" s="9">
        <f>IF(J2&gt;C27,C27*0.05,J2*0.05)</f>
        <v>101.47500000000001</v>
      </c>
      <c r="L4" s="10">
        <f t="shared" ref="L4:L15" si="2">+J4-K4</f>
        <v>659.58749999999998</v>
      </c>
    </row>
    <row r="5" spans="1:12" ht="15.75" thickBot="1" x14ac:dyDescent="0.3">
      <c r="A5" s="30">
        <v>2</v>
      </c>
      <c r="B5" s="70" t="s">
        <v>1</v>
      </c>
      <c r="C5" s="71"/>
      <c r="D5" s="2">
        <f>IF(D2&gt;C21,C21*0.145,D2*0.145)</f>
        <v>238.815</v>
      </c>
      <c r="E5" s="3">
        <f>IF(D2&gt;C21,C21*0.05,D2*0.05)</f>
        <v>82.350000000000009</v>
      </c>
      <c r="F5" s="4">
        <f t="shared" si="0"/>
        <v>156.46499999999997</v>
      </c>
      <c r="G5" s="5">
        <f>IF(G2&gt;C24,C24*0.145,G2*0.145)</f>
        <v>257.73749999999995</v>
      </c>
      <c r="H5" s="6">
        <f>IF(G2&gt;C24,C24*0.05,G2*0.05)</f>
        <v>88.875</v>
      </c>
      <c r="I5" s="7">
        <f t="shared" si="1"/>
        <v>168.86249999999995</v>
      </c>
      <c r="J5" s="8">
        <f>IF(J2&gt;C27,C27*0.145,J2*0.145)</f>
        <v>294.27749999999997</v>
      </c>
      <c r="K5" s="9">
        <f>IF(J2&gt;C27,C27*0.05,J2*0.05)</f>
        <v>101.47500000000001</v>
      </c>
      <c r="L5" s="10">
        <f t="shared" si="2"/>
        <v>192.80249999999995</v>
      </c>
    </row>
    <row r="6" spans="1:12" ht="15.75" thickBot="1" x14ac:dyDescent="0.3">
      <c r="A6" s="30">
        <v>3</v>
      </c>
      <c r="B6" s="41" t="s">
        <v>4</v>
      </c>
      <c r="C6" s="42"/>
      <c r="D6" s="2">
        <f>IF(D2&gt;C21,C21*0.375,D2*0.375)</f>
        <v>617.625</v>
      </c>
      <c r="E6" s="3">
        <f>IF(D2&gt;C21,(C21*0.05+C20*0.06),IF(C20&lt;D2,(D2*0.05+C20*0.06),D2*0.11))</f>
        <v>181.17</v>
      </c>
      <c r="F6" s="4">
        <f t="shared" si="0"/>
        <v>436.45500000000004</v>
      </c>
      <c r="G6" s="5">
        <f>IF(G2&gt;C24,C24*0.375,G2*0.375)</f>
        <v>666.5625</v>
      </c>
      <c r="H6" s="6">
        <f>IF(G2&gt;C24,(C24*0.05+C23*0.06),IF(C23&lt;G2,(G2*0.05+C23*0.06),G2*0.11))</f>
        <v>195.52500000000001</v>
      </c>
      <c r="I6" s="7">
        <f t="shared" si="1"/>
        <v>471.03750000000002</v>
      </c>
      <c r="J6" s="8">
        <f>IF(J2&gt;C27,C27*0.375,J2*0.375)</f>
        <v>761.0625</v>
      </c>
      <c r="K6" s="9">
        <f>IF(J2&gt;C27,(C27*0.05+C26*0.06),IF(C26&lt;J2,(J2*0.05+C26*0.06),J2*0.11))</f>
        <v>223.245</v>
      </c>
      <c r="L6" s="10">
        <f t="shared" si="2"/>
        <v>537.8175</v>
      </c>
    </row>
    <row r="7" spans="1:12" ht="15.75" thickBot="1" x14ac:dyDescent="0.3">
      <c r="A7" s="69">
        <v>4</v>
      </c>
      <c r="B7" s="64" t="s">
        <v>5</v>
      </c>
      <c r="C7" s="31" t="s">
        <v>3</v>
      </c>
      <c r="D7" s="2">
        <f>IF(D2&gt;C21,C21*0.375,D2*0.375)</f>
        <v>617.625</v>
      </c>
      <c r="E7" s="3">
        <f>IF(D2&gt;C21,(C21*0.05+C20*0.155),IF(C20&lt;D2,(D2*0.05+C20*0.155),D2*0.205))</f>
        <v>337.63499999999999</v>
      </c>
      <c r="F7" s="4">
        <f t="shared" si="0"/>
        <v>279.99</v>
      </c>
      <c r="G7" s="5">
        <f>IF(G2&gt;C24,C24*0.375,G2*0.375)</f>
        <v>666.5625</v>
      </c>
      <c r="H7" s="6">
        <f>IF(G2&gt;C24,(C24*0.05+C23*0.155),IF(C23&lt;G2,(G2*0.05+C23*0.155),G2*0.205))</f>
        <v>364.38749999999999</v>
      </c>
      <c r="I7" s="7">
        <f t="shared" si="1"/>
        <v>302.17500000000001</v>
      </c>
      <c r="J7" s="8">
        <f>IF(J2&gt;C27,C27*0.375,J2*0.375)</f>
        <v>761.0625</v>
      </c>
      <c r="K7" s="9">
        <f>IF(J2&gt;C27,(C27*0.05+C26*0.155),IF(C26&lt;J2,(J2*0.05+C26*0.155),J2*0.205))</f>
        <v>416.04749999999996</v>
      </c>
      <c r="L7" s="10">
        <f t="shared" si="2"/>
        <v>345.01500000000004</v>
      </c>
    </row>
    <row r="8" spans="1:12" ht="15.75" thickBot="1" x14ac:dyDescent="0.3">
      <c r="A8" s="69"/>
      <c r="B8" s="65"/>
      <c r="C8" s="32" t="s">
        <v>2</v>
      </c>
      <c r="D8" s="2">
        <f>IF(D2&gt;C21,C21*0.375,D2*0.375)</f>
        <v>617.625</v>
      </c>
      <c r="E8" s="3">
        <f>IF(D2&gt;C21,(C21*0.05+C20*0.295),IF(C20&lt;D2,(D2*0.05+C20*0.295),D2*0.345))</f>
        <v>568.21499999999992</v>
      </c>
      <c r="F8" s="4">
        <f t="shared" si="0"/>
        <v>49.410000000000082</v>
      </c>
      <c r="G8" s="5">
        <f>IF(G2&gt;C24,C24*0.375,G2*0.375)</f>
        <v>666.5625</v>
      </c>
      <c r="H8" s="6">
        <f>IF(G2&gt;C24,(C24*0.05+C23*0.295),IF(C23&lt;G2,(G2*0.05+C23*0.295),G2*0.345))</f>
        <v>613.23749999999995</v>
      </c>
      <c r="I8" s="7">
        <f t="shared" si="1"/>
        <v>53.325000000000045</v>
      </c>
      <c r="J8" s="8">
        <f>IF(J2&gt;C27,C27*0.375,J2*0.375)</f>
        <v>761.0625</v>
      </c>
      <c r="K8" s="9">
        <f>IF(J2&gt;C27,(C27*0.05+C26*0.295),IF(C26&lt;J2,(J2*0.05+C26*0.295),J2*0.345))</f>
        <v>700.1774999999999</v>
      </c>
      <c r="L8" s="10">
        <f t="shared" si="2"/>
        <v>60.885000000000105</v>
      </c>
    </row>
    <row r="9" spans="1:12" ht="15.75" thickBot="1" x14ac:dyDescent="0.3">
      <c r="A9" s="30">
        <v>5</v>
      </c>
      <c r="B9" s="41" t="s">
        <v>28</v>
      </c>
      <c r="C9" s="42"/>
      <c r="D9" s="2">
        <f>IF(D2&gt;C21,C21*0.375,D2*0.375)</f>
        <v>617.625</v>
      </c>
      <c r="E9" s="3">
        <f>IF(D2&gt;C21,C20*0.335,IF(C20&lt;D2,C20*0.335,D2*0.335))</f>
        <v>551.745</v>
      </c>
      <c r="F9" s="4">
        <f t="shared" si="0"/>
        <v>65.88</v>
      </c>
      <c r="G9" s="5">
        <f>IF(G2&gt;C24,C24*0.375,G2*0.375)</f>
        <v>666.5625</v>
      </c>
      <c r="H9" s="6">
        <f>IF(G2&gt;C24,C23*0.335,IF(C23&lt;G2,C23*0.335,G2*0.335))</f>
        <v>595.46250000000009</v>
      </c>
      <c r="I9" s="7">
        <f t="shared" si="1"/>
        <v>71.099999999999909</v>
      </c>
      <c r="J9" s="8">
        <f>IF(J2&gt;C24,C24*0.375,J2*0.375)</f>
        <v>761.0625</v>
      </c>
      <c r="K9" s="9">
        <f>IF(J2&gt;C27,C26*0.335,IF(C26&lt;J2,C26*0.335,J2*0.335))</f>
        <v>679.88250000000005</v>
      </c>
      <c r="L9" s="10">
        <f t="shared" si="2"/>
        <v>81.17999999999995</v>
      </c>
    </row>
    <row r="10" spans="1:12" ht="30.75" customHeight="1" thickBot="1" x14ac:dyDescent="0.3">
      <c r="A10" s="30">
        <v>6</v>
      </c>
      <c r="B10" s="41" t="s">
        <v>7</v>
      </c>
      <c r="C10" s="42"/>
      <c r="D10" s="2">
        <f>IF(D2&gt;C21,C21*0.375,D2*0.375)</f>
        <v>617.625</v>
      </c>
      <c r="E10" s="3">
        <f>IF(D2&gt;C21,C21*0.205,D2*0.205)</f>
        <v>337.63499999999999</v>
      </c>
      <c r="F10" s="4">
        <f t="shared" si="0"/>
        <v>279.99</v>
      </c>
      <c r="G10" s="5">
        <f>IF(G2&gt;C24,C24*0.375,G2*0.375)</f>
        <v>666.5625</v>
      </c>
      <c r="H10" s="6">
        <f>IF(G2&gt;C24,C24*0.205,G2*0.205)</f>
        <v>364.38749999999999</v>
      </c>
      <c r="I10" s="7">
        <f t="shared" si="1"/>
        <v>302.17500000000001</v>
      </c>
      <c r="J10" s="8">
        <f>IF(J2&gt;C27,C27*0.375,J2*0.375)</f>
        <v>761.0625</v>
      </c>
      <c r="K10" s="9">
        <f>IF(J2&gt;C27,C27*0.205,J2*0.205)</f>
        <v>416.04749999999996</v>
      </c>
      <c r="L10" s="10">
        <f t="shared" si="2"/>
        <v>345.01500000000004</v>
      </c>
    </row>
    <row r="11" spans="1:12" ht="15.75" thickBot="1" x14ac:dyDescent="0.3">
      <c r="A11" s="30">
        <v>7</v>
      </c>
      <c r="B11" s="41" t="s">
        <v>29</v>
      </c>
      <c r="C11" s="42"/>
      <c r="D11" s="2">
        <f>IF(D2&gt;C21,C21*0.375,D2*0.375)</f>
        <v>617.625</v>
      </c>
      <c r="E11" s="3">
        <f>IF(D2&gt;C21,(C21*0.05+C20*0.155),IF(C20&lt;D2,(D2*0.05+C20*0.155),D2*0.205))</f>
        <v>337.63499999999999</v>
      </c>
      <c r="F11" s="4">
        <f t="shared" si="0"/>
        <v>279.99</v>
      </c>
      <c r="G11" s="5">
        <f>IF(G2&gt;C24,C24*0.375,G2*0.375)</f>
        <v>666.5625</v>
      </c>
      <c r="H11" s="6">
        <f>IF(G2&gt;C24,(C24*0.05+C23*0.155),IF(C23&lt;G2,(G2*0.05+C23*0.155),G2*0.205))</f>
        <v>364.38749999999999</v>
      </c>
      <c r="I11" s="7">
        <f t="shared" si="1"/>
        <v>302.17500000000001</v>
      </c>
      <c r="J11" s="8">
        <f>IF(J2&gt;C27,C27*0.375,J2*0.375)</f>
        <v>761.0625</v>
      </c>
      <c r="K11" s="9">
        <f>IF(J2&gt;C27,(C27*0.05+C26*0.155),IF(C26&lt;J2,(J2*0.05+C26*0.155),J2*0.205))</f>
        <v>416.04749999999996</v>
      </c>
      <c r="L11" s="10">
        <f t="shared" si="2"/>
        <v>345.01500000000004</v>
      </c>
    </row>
    <row r="12" spans="1:12" ht="15.75" thickBot="1" x14ac:dyDescent="0.3">
      <c r="A12" s="30">
        <v>8</v>
      </c>
      <c r="B12" s="41" t="s">
        <v>27</v>
      </c>
      <c r="C12" s="42"/>
      <c r="D12" s="2">
        <f>IF(D2&gt;C21,C21*0.375,D2*0.375)</f>
        <v>617.625</v>
      </c>
      <c r="E12" s="3">
        <f>IF(D2&gt;C21,(C21*0.05+C20*0.155),IF(C20&lt;D2,(D2*0.05+C20*0.155),D2*0.205))</f>
        <v>337.63499999999999</v>
      </c>
      <c r="F12" s="4">
        <f t="shared" si="0"/>
        <v>279.99</v>
      </c>
      <c r="G12" s="5">
        <f>IF(G2&gt;C24,C24*0.375,G2*0.375)</f>
        <v>666.5625</v>
      </c>
      <c r="H12" s="6">
        <f>IF(G2&gt;C24,(C24*0.05+C23*0.155),IF(C23&lt;G2,(G2*0.05+C23*0.155),G2*0.205))</f>
        <v>364.38749999999999</v>
      </c>
      <c r="I12" s="7">
        <f t="shared" si="1"/>
        <v>302.17500000000001</v>
      </c>
      <c r="J12" s="8">
        <f>IF(J2&gt;C27,C27*0.375,J2*0.375)</f>
        <v>761.0625</v>
      </c>
      <c r="K12" s="9">
        <f>IF(J2&gt;C27,(C27*0.05+C26*0.155),IF(C26&lt;J2,(J2*0.05+C26*0.155),J2*0.205))</f>
        <v>416.04749999999996</v>
      </c>
      <c r="L12" s="10">
        <f t="shared" si="2"/>
        <v>345.01500000000004</v>
      </c>
    </row>
    <row r="13" spans="1:12" ht="15.75" thickBot="1" x14ac:dyDescent="0.3">
      <c r="A13" s="30">
        <v>9</v>
      </c>
      <c r="B13" s="41" t="s">
        <v>6</v>
      </c>
      <c r="C13" s="42"/>
      <c r="D13" s="2">
        <f>IF(D2&gt;C21,C21*0.375,D2*0.375)</f>
        <v>617.625</v>
      </c>
      <c r="E13" s="3">
        <f>IF(D2&gt;C21,C21*0.1275,D2*0.1275)</f>
        <v>209.99250000000001</v>
      </c>
      <c r="F13" s="4">
        <f t="shared" si="0"/>
        <v>407.63249999999999</v>
      </c>
      <c r="G13" s="5">
        <f>IF(G2&gt;C24,C24*0.375,G2*0.375)</f>
        <v>666.5625</v>
      </c>
      <c r="H13" s="6">
        <f>IF(G2&gt;C24,C24*0.1275,G2*0.1275)</f>
        <v>226.63124999999999</v>
      </c>
      <c r="I13" s="7">
        <f t="shared" si="1"/>
        <v>439.93124999999998</v>
      </c>
      <c r="J13" s="8">
        <f>IF(J2&gt;C27,C27*0.375,J2*0.375)</f>
        <v>761.0625</v>
      </c>
      <c r="K13" s="9">
        <f>IF(J2&gt;C27,C27*0.1275,J2*0.1275)</f>
        <v>258.76125000000002</v>
      </c>
      <c r="L13" s="10">
        <f t="shared" si="2"/>
        <v>502.30124999999998</v>
      </c>
    </row>
    <row r="14" spans="1:12" ht="15.75" thickBot="1" x14ac:dyDescent="0.3">
      <c r="A14" s="62">
        <v>10</v>
      </c>
      <c r="B14" s="64" t="s">
        <v>10</v>
      </c>
      <c r="C14" s="33" t="s">
        <v>9</v>
      </c>
      <c r="D14" s="2">
        <f>IF(D2&gt;C21,C21*0.375,D2*0.375)</f>
        <v>617.625</v>
      </c>
      <c r="E14" s="3">
        <f>IF(D2&gt;C21,C21*0.1275,D2*0.1275)</f>
        <v>209.99250000000001</v>
      </c>
      <c r="F14" s="4">
        <f t="shared" si="0"/>
        <v>407.63249999999999</v>
      </c>
      <c r="G14" s="5">
        <f>IF(G2&gt;C24,C24*0.375,G2*0.375)</f>
        <v>666.5625</v>
      </c>
      <c r="H14" s="6">
        <f>IF(G2&gt;C24,C24*0.1275,G2*0.1275)</f>
        <v>226.63124999999999</v>
      </c>
      <c r="I14" s="7">
        <f t="shared" si="1"/>
        <v>439.93124999999998</v>
      </c>
      <c r="J14" s="8">
        <f>IF(J2&gt;C27,C27*0.375,J2*0.375)</f>
        <v>761.0625</v>
      </c>
      <c r="K14" s="9">
        <f>IF(J2&gt;C27,C27*0.1275,J2*0.1275)</f>
        <v>258.76125000000002</v>
      </c>
      <c r="L14" s="10">
        <f t="shared" si="2"/>
        <v>502.30124999999998</v>
      </c>
    </row>
    <row r="15" spans="1:12" ht="15.75" thickBot="1" x14ac:dyDescent="0.3">
      <c r="A15" s="63"/>
      <c r="B15" s="65"/>
      <c r="C15" s="33" t="s">
        <v>13</v>
      </c>
      <c r="D15" s="2">
        <f>IF(D2&gt;C21,C21*0.375,D2*0.375)</f>
        <v>617.625</v>
      </c>
      <c r="E15" s="3">
        <f>IF(D2&gt;C21,C21*0.08875,D2*0.08875)</f>
        <v>146.17124999999999</v>
      </c>
      <c r="F15" s="4">
        <f t="shared" si="0"/>
        <v>471.45375000000001</v>
      </c>
      <c r="G15" s="5">
        <f>IF(G2&gt;C24,C24*0.375,G2*0.375)</f>
        <v>666.5625</v>
      </c>
      <c r="H15" s="6">
        <f>IF(G2&gt;C24,C24*0.08875,G2*0.08875)</f>
        <v>157.75312499999998</v>
      </c>
      <c r="I15" s="7">
        <f t="shared" si="1"/>
        <v>508.80937500000005</v>
      </c>
      <c r="J15" s="8">
        <f>IF(J2&gt;C27,C27*0.375,J2*0.375)</f>
        <v>761.0625</v>
      </c>
      <c r="K15" s="9">
        <f>IF(J2&gt;C27,C27*0.08875,J2*0.08875)</f>
        <v>180.11812499999999</v>
      </c>
      <c r="L15" s="10">
        <f t="shared" si="2"/>
        <v>580.94437500000004</v>
      </c>
    </row>
    <row r="16" spans="1:12" ht="15.75" thickBot="1" x14ac:dyDescent="0.3">
      <c r="A16" s="30">
        <v>11</v>
      </c>
      <c r="B16" s="41" t="s">
        <v>11</v>
      </c>
      <c r="C16" s="42"/>
      <c r="D16" s="11" t="s">
        <v>24</v>
      </c>
      <c r="E16" s="12" t="s">
        <v>24</v>
      </c>
      <c r="F16" s="13" t="s">
        <v>24</v>
      </c>
      <c r="G16" s="14">
        <f>IF(G2&gt;C24,C24*0.375,G2*0.375)</f>
        <v>666.5625</v>
      </c>
      <c r="H16" s="15">
        <f>22.22*30</f>
        <v>666.59999999999991</v>
      </c>
      <c r="I16" s="16">
        <f>IF((G16-H16)&lt;0,0,G16-H16)</f>
        <v>0</v>
      </c>
      <c r="J16" s="17" t="s">
        <v>24</v>
      </c>
      <c r="K16" s="18" t="s">
        <v>24</v>
      </c>
      <c r="L16" s="19" t="s">
        <v>24</v>
      </c>
    </row>
    <row r="17" spans="1:13" x14ac:dyDescent="0.25">
      <c r="A17" s="52" t="s">
        <v>12</v>
      </c>
      <c r="B17" s="53"/>
      <c r="C17" s="53"/>
      <c r="D17" s="53"/>
      <c r="E17" s="53"/>
      <c r="F17" s="53"/>
      <c r="G17" s="54"/>
      <c r="H17" s="54"/>
      <c r="I17" s="54"/>
      <c r="J17" s="54"/>
      <c r="K17" s="54"/>
      <c r="L17" s="55"/>
    </row>
    <row r="18" spans="1:13" ht="110.25" customHeight="1" thickBot="1" x14ac:dyDescent="0.3">
      <c r="A18" s="56" t="s">
        <v>31</v>
      </c>
      <c r="B18" s="57"/>
      <c r="C18" s="57"/>
      <c r="D18" s="57"/>
      <c r="E18" s="57"/>
      <c r="F18" s="57"/>
      <c r="G18" s="58"/>
      <c r="H18" s="58"/>
      <c r="I18" s="58"/>
      <c r="J18" s="58"/>
      <c r="K18" s="58"/>
      <c r="L18" s="59"/>
      <c r="M18" t="s">
        <v>30</v>
      </c>
    </row>
    <row r="19" spans="1:13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3" hidden="1" x14ac:dyDescent="0.25">
      <c r="A20" s="34"/>
      <c r="B20" s="34" t="s">
        <v>22</v>
      </c>
      <c r="C20" s="1">
        <v>1647</v>
      </c>
      <c r="D20" s="34"/>
      <c r="E20" s="34"/>
      <c r="F20" s="34"/>
      <c r="G20" s="34"/>
      <c r="H20" s="34"/>
      <c r="I20" s="34"/>
      <c r="J20" s="34"/>
      <c r="K20" s="34"/>
      <c r="L20" s="34"/>
    </row>
    <row r="21" spans="1:13" hidden="1" x14ac:dyDescent="0.25">
      <c r="A21" s="34"/>
      <c r="B21" s="34" t="s">
        <v>23</v>
      </c>
      <c r="C21" s="1">
        <v>10705.5</v>
      </c>
      <c r="D21" s="34"/>
      <c r="E21" s="34"/>
      <c r="F21" s="34"/>
      <c r="G21" s="34"/>
      <c r="H21" s="34"/>
      <c r="I21" s="34"/>
      <c r="J21" s="34"/>
      <c r="K21" s="34"/>
      <c r="L21" s="34"/>
    </row>
    <row r="22" spans="1:13" hidden="1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3" hidden="1" x14ac:dyDescent="0.25">
      <c r="A23" s="34"/>
      <c r="B23" s="34" t="s">
        <v>18</v>
      </c>
      <c r="C23" s="1">
        <v>1777.5</v>
      </c>
      <c r="D23" s="34"/>
      <c r="E23" s="34"/>
      <c r="F23" s="34"/>
      <c r="G23" s="34"/>
      <c r="H23" s="34"/>
      <c r="I23" s="34"/>
      <c r="J23" s="34"/>
      <c r="K23" s="34"/>
      <c r="L23" s="34"/>
    </row>
    <row r="24" spans="1:13" hidden="1" x14ac:dyDescent="0.25">
      <c r="A24" s="34"/>
      <c r="B24" s="34" t="s">
        <v>19</v>
      </c>
      <c r="C24" s="1">
        <f>C23*7.5</f>
        <v>13331.25</v>
      </c>
      <c r="D24" s="34"/>
      <c r="E24" s="34"/>
      <c r="F24" s="34"/>
      <c r="G24" s="34"/>
      <c r="H24" s="34"/>
      <c r="I24" s="34"/>
      <c r="J24" s="34"/>
      <c r="K24" s="34"/>
      <c r="L24" s="34"/>
    </row>
    <row r="25" spans="1:13" hidden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hidden="1" x14ac:dyDescent="0.25">
      <c r="A26" s="34"/>
      <c r="B26" s="34" t="s">
        <v>20</v>
      </c>
      <c r="C26" s="1">
        <v>2029.5</v>
      </c>
      <c r="D26" s="34"/>
      <c r="E26" s="34"/>
      <c r="F26" s="34"/>
      <c r="G26" s="34"/>
      <c r="H26" s="34"/>
      <c r="I26" s="34"/>
      <c r="J26" s="34"/>
      <c r="K26" s="34"/>
      <c r="L26" s="34"/>
    </row>
    <row r="27" spans="1:13" hidden="1" x14ac:dyDescent="0.25">
      <c r="A27" s="34"/>
      <c r="B27" s="34" t="s">
        <v>21</v>
      </c>
      <c r="C27" s="1">
        <v>15221.4</v>
      </c>
      <c r="D27" s="34"/>
      <c r="E27" s="34"/>
      <c r="F27" s="34"/>
      <c r="G27" s="34"/>
      <c r="H27" s="34"/>
      <c r="I27" s="34"/>
      <c r="J27" s="34"/>
      <c r="K27" s="34"/>
      <c r="L27" s="34"/>
    </row>
  </sheetData>
  <sheetProtection sheet="1" objects="1" scenarios="1"/>
  <protectedRanges>
    <protectedRange sqref="D2:L2" name="Aralık1"/>
  </protectedRanges>
  <mergeCells count="24">
    <mergeCell ref="A17:L17"/>
    <mergeCell ref="A18:L18"/>
    <mergeCell ref="B3:C3"/>
    <mergeCell ref="B13:C13"/>
    <mergeCell ref="A14:A15"/>
    <mergeCell ref="B14:B15"/>
    <mergeCell ref="B16:C16"/>
    <mergeCell ref="B7:B8"/>
    <mergeCell ref="A7:A8"/>
    <mergeCell ref="B4:C4"/>
    <mergeCell ref="B5:C5"/>
    <mergeCell ref="B6:C6"/>
    <mergeCell ref="B9:C9"/>
    <mergeCell ref="J1:L1"/>
    <mergeCell ref="J2:L2"/>
    <mergeCell ref="B10:C10"/>
    <mergeCell ref="B11:C11"/>
    <mergeCell ref="B12:C12"/>
    <mergeCell ref="G2:I2"/>
    <mergeCell ref="D1:F1"/>
    <mergeCell ref="G1:I1"/>
    <mergeCell ref="A1:C1"/>
    <mergeCell ref="A2:C2"/>
    <mergeCell ref="D2:F2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Teşvik hesaplama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SATILMIS CELIK</dc:creator>
  <cp:lastModifiedBy>GOKHAN ERUNSAL</cp:lastModifiedBy>
  <cp:lastPrinted>2017-12-12T10:50:04Z</cp:lastPrinted>
  <dcterms:created xsi:type="dcterms:W3CDTF">2017-06-14T08:02:33Z</dcterms:created>
  <dcterms:modified xsi:type="dcterms:W3CDTF">2018-02-01T12:49:31Z</dcterms:modified>
</cp:coreProperties>
</file>